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855"/>
  </bookViews>
  <sheets>
    <sheet name="WholesaleSupply" sheetId="3" r:id="rId1"/>
    <sheet name="DemandCalculation" sheetId="1" r:id="rId2"/>
    <sheet name="SupplyEstimates" sheetId="2" r:id="rId3"/>
    <sheet name="GW_Deliveries" sheetId="4" r:id="rId4"/>
    <sheet name="ABPR" sheetId="5" r:id="rId5"/>
  </sheets>
  <calcPr calcId="145621"/>
</workbook>
</file>

<file path=xl/calcChain.xml><?xml version="1.0" encoding="utf-8"?>
<calcChain xmlns="http://schemas.openxmlformats.org/spreadsheetml/2006/main">
  <c r="E7" i="4" l="1"/>
  <c r="F7" i="4"/>
  <c r="D7" i="4"/>
  <c r="D9" i="2" l="1"/>
  <c r="F13" i="1"/>
  <c r="F6" i="1"/>
  <c r="F7" i="1"/>
  <c r="F8" i="1"/>
  <c r="F9" i="1"/>
  <c r="F10" i="1"/>
  <c r="F11" i="1"/>
  <c r="F5" i="1"/>
  <c r="E8" i="3" l="1"/>
  <c r="D8" i="3"/>
  <c r="F8" i="3"/>
  <c r="D8" i="2"/>
  <c r="D7" i="3"/>
  <c r="E7" i="3"/>
  <c r="F7" i="3"/>
  <c r="D7" i="2"/>
  <c r="E6" i="3"/>
  <c r="F6" i="3"/>
  <c r="D6" i="3"/>
  <c r="D6" i="2"/>
  <c r="D5" i="2"/>
  <c r="D11" i="2"/>
  <c r="E10" i="3"/>
  <c r="F10" i="3"/>
  <c r="D10" i="3"/>
  <c r="D10" i="2"/>
  <c r="F9" i="3"/>
  <c r="D9" i="3"/>
  <c r="E9" i="3"/>
  <c r="F5" i="2" l="1"/>
  <c r="E5" i="3" s="1"/>
  <c r="G5" i="2"/>
  <c r="F5" i="3" s="1"/>
  <c r="E5" i="2"/>
  <c r="D5" i="3" s="1"/>
  <c r="E11" i="2"/>
  <c r="D11" i="3" s="1"/>
  <c r="G11" i="2"/>
  <c r="F11" i="3" s="1"/>
  <c r="F11" i="2"/>
  <c r="E11" i="3" s="1"/>
  <c r="D13" i="3" l="1"/>
  <c r="F13" i="3"/>
  <c r="E13" i="3"/>
</calcChain>
</file>

<file path=xl/sharedStrings.xml><?xml version="1.0" encoding="utf-8"?>
<sst xmlns="http://schemas.openxmlformats.org/spreadsheetml/2006/main" count="88" uniqueCount="58">
  <si>
    <t>Agency</t>
  </si>
  <si>
    <t>Nuevo Water Company</t>
  </si>
  <si>
    <t>San Jacinto, City of</t>
  </si>
  <si>
    <t>Perris, City of</t>
  </si>
  <si>
    <t>Hemet, City of</t>
  </si>
  <si>
    <t>Rancho California Water District</t>
  </si>
  <si>
    <t>Lake Hemet Municipal Water District</t>
  </si>
  <si>
    <t>Data Source /Methodology</t>
  </si>
  <si>
    <t>Actual Retail Demands (AF)</t>
  </si>
  <si>
    <t>Notes</t>
  </si>
  <si>
    <t>Murrieta Division of Western Municipal Water District</t>
  </si>
  <si>
    <t>Total</t>
  </si>
  <si>
    <t>Totals</t>
  </si>
  <si>
    <r>
      <t>Average</t>
    </r>
    <r>
      <rPr>
        <b/>
        <vertAlign val="superscript"/>
        <sz val="10"/>
        <color theme="1"/>
        <rFont val="Calibri"/>
        <family val="2"/>
        <scheme val="minor"/>
      </rPr>
      <t>(1)</t>
    </r>
  </si>
  <si>
    <t>(1)  Average was rounded to the nearest acre-foot</t>
  </si>
  <si>
    <t>Estimated Local Supplies (AF)</t>
  </si>
  <si>
    <t>Data Source / Methodology</t>
  </si>
  <si>
    <t>NWC estimated well production available</t>
  </si>
  <si>
    <t>Local Supply Type(s)</t>
  </si>
  <si>
    <t>Groundwater</t>
  </si>
  <si>
    <t>Subject to adjusted base production right (HSJ)</t>
  </si>
  <si>
    <t>Calculated Demand</t>
  </si>
  <si>
    <t>Set at calculated demand (below ABPR)</t>
  </si>
  <si>
    <t>WMWD estimated well production available</t>
  </si>
  <si>
    <t>LHMWD estimated well production available</t>
  </si>
  <si>
    <t>RCWD estimated well production available</t>
  </si>
  <si>
    <t>City of Perris GW pumping in 2013, 2014, 2015</t>
  </si>
  <si>
    <t>(1) Wholesale water supplies to be met through the Metropolitan Water District</t>
  </si>
  <si>
    <t>(2) Wholesale demands assumed to be balance between calculated demand and local supplies</t>
  </si>
  <si>
    <t>(3) Demand calculated as average of 2013 and 2014 actuals, rounded to the nearest acre-foot</t>
  </si>
  <si>
    <t>(4) For potable systems only.  Does not include supplies/demands for recycled system</t>
  </si>
  <si>
    <t>(4) Due to adjudication of Hemet/San Jacinto basin, assumed agencies would produce the lesser of (a) adjusted base production right, or (b) calculated demand</t>
  </si>
  <si>
    <t>(1) 2013 hydrology assumed for 2017 (2013 pumping rates would occur in 2017)</t>
  </si>
  <si>
    <t>(2) 2014 hydrology assumed for 2018 (2014 pumping rates would occur in 2018)</t>
  </si>
  <si>
    <t>(3) 2015 hydrology assumed for 2019 (2015 pumping rates would occur in 2019)</t>
  </si>
  <si>
    <t>(5) Assumptions adjusted on a case-by-case basis via coordination with wholesale agencies</t>
  </si>
  <si>
    <t>Estimated Wholesale Water Deliveries (AF)</t>
  </si>
  <si>
    <t>Provided by LHMWD</t>
  </si>
  <si>
    <t>Provided by WMWD</t>
  </si>
  <si>
    <t>Provided by RCWD</t>
  </si>
  <si>
    <t>Calculated using total of groundwater production and wholesale in 2013/2014.  Confirmed by NWC.</t>
  </si>
  <si>
    <t>Calculated using total of production from North Perris Groundwater System and total wholesaled to the City of Perris in 2013/2014.</t>
  </si>
  <si>
    <t>Calculated using total groundwater production in 2013/2014.  Confirmed by Hemet.</t>
  </si>
  <si>
    <t>Calculated using total groundwater production in 2013/2014.  Confirmed by San Jacinto</t>
  </si>
  <si>
    <t>(5) Lake Hemet Municipal Water District will receive additional water that is not considered wholesale</t>
  </si>
  <si>
    <r>
      <t>Agency</t>
    </r>
    <r>
      <rPr>
        <b/>
        <vertAlign val="superscript"/>
        <sz val="10"/>
        <color theme="1"/>
        <rFont val="Calibri"/>
        <family val="2"/>
        <scheme val="minor"/>
      </rPr>
      <t>(2)</t>
    </r>
  </si>
  <si>
    <t>(2)  Lake Hemet Municipal Water District occasionally meets non-potable demands with potable system</t>
  </si>
  <si>
    <t>Estimated Agency Groundwater Rights Deliveries (AF)</t>
  </si>
  <si>
    <t>LHMWD Total (GW + Imported)</t>
  </si>
  <si>
    <t>Update July 2016</t>
  </si>
  <si>
    <t>EMWD</t>
  </si>
  <si>
    <t>LHMWD</t>
  </si>
  <si>
    <t>Hemet</t>
  </si>
  <si>
    <t>San Jacinto</t>
  </si>
  <si>
    <r>
      <t>In the event that Lake Hemet Municipal Water District (LHMWD) is unable to access its entire adjusted base production right (ABPR), EMWD has excess well capacity able to deliver additional groundwater to LHMWD. Adjust base production rights for each agency are shown in the ABPR tab</t>
    </r>
    <r>
      <rPr>
        <sz val="10"/>
        <color rgb="FFFF0000"/>
        <rFont val="Calibri"/>
        <family val="2"/>
        <scheme val="minor"/>
      </rPr>
      <t>.</t>
    </r>
    <r>
      <rPr>
        <sz val="10"/>
        <rFont val="Calibri"/>
        <family val="2"/>
        <scheme val="minor"/>
      </rPr>
      <t xml:space="preserve"> Well capacity for EMWD is detailed in its retail certification</t>
    </r>
    <r>
      <rPr>
        <sz val="10"/>
        <color rgb="FFFF0000"/>
        <rFont val="Calibri"/>
        <family val="2"/>
        <scheme val="minor"/>
      </rPr>
      <t>.</t>
    </r>
  </si>
  <si>
    <t>Annual Adjusted Base Production Rights (AF)</t>
  </si>
  <si>
    <t>(1)  Adjusted base production rights are set by the Hemet-San Jacinto Watermaster</t>
  </si>
  <si>
    <t>(2)  Production rights are constant after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</si>
</sst>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0"/>
      <color theme="0"/>
      <name val="Calibri"/>
      <family val="2"/>
      <scheme val="minor"/>
    </font>
    <font>
      <sz val="10"/>
      <color theme="0"/>
      <name val="Calibri"/>
      <family val="2"/>
      <scheme val="minor"/>
    </font>
    <font>
      <b/>
      <vertAlign val="superscript"/>
      <sz val="10"/>
      <color theme="1"/>
      <name val="Calibri"/>
      <family val="2"/>
      <scheme val="minor"/>
    </font>
    <font>
      <b/>
      <sz val="10"/>
      <color rgb="FFFF0000"/>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s>
  <fills count="3">
    <fill>
      <patternFill patternType="none"/>
    </fill>
    <fill>
      <patternFill patternType="gray125"/>
    </fill>
    <fill>
      <patternFill patternType="solid">
        <fgColor rgb="FF0057B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9">
    <xf numFmtId="0" fontId="0" fillId="0" borderId="0" xfId="0"/>
    <xf numFmtId="0" fontId="4" fillId="0" borderId="0" xfId="0" applyFont="1"/>
    <xf numFmtId="0" fontId="5" fillId="0" borderId="1" xfId="0" applyFont="1" applyBorder="1" applyAlignment="1">
      <alignment horizontal="center"/>
    </xf>
    <xf numFmtId="0" fontId="4" fillId="0" borderId="1" xfId="0" applyFont="1" applyBorder="1" applyAlignment="1">
      <alignment vertical="center" wrapText="1"/>
    </xf>
    <xf numFmtId="3" fontId="4" fillId="0" borderId="1" xfId="0" applyNumberFormat="1" applyFont="1" applyBorder="1" applyAlignment="1">
      <alignment horizontal="right" vertical="center" indent="1"/>
    </xf>
    <xf numFmtId="0" fontId="0" fillId="0" borderId="1" xfId="0" applyBorder="1"/>
    <xf numFmtId="0" fontId="6" fillId="0" borderId="1" xfId="0" applyFont="1" applyBorder="1" applyAlignment="1">
      <alignment horizontal="right" indent="1"/>
    </xf>
    <xf numFmtId="0" fontId="7" fillId="2" borderId="1" xfId="0" applyFont="1" applyFill="1" applyBorder="1" applyAlignment="1">
      <alignment horizontal="centerContinuous"/>
    </xf>
    <xf numFmtId="0" fontId="8" fillId="2" borderId="1" xfId="0" applyFont="1" applyFill="1" applyBorder="1" applyAlignment="1">
      <alignment horizontal="centerContinuous"/>
    </xf>
    <xf numFmtId="0" fontId="3" fillId="2" borderId="1" xfId="0" applyFont="1" applyFill="1" applyBorder="1" applyAlignment="1">
      <alignment horizontal="centerContinuous"/>
    </xf>
    <xf numFmtId="0" fontId="0" fillId="0" borderId="2" xfId="0" applyBorder="1"/>
    <xf numFmtId="0" fontId="1" fillId="2" borderId="1" xfId="0" applyFont="1" applyFill="1" applyBorder="1" applyAlignment="1">
      <alignment horizontal="centerContinuous"/>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3" fontId="4" fillId="0" borderId="1" xfId="0" applyNumberFormat="1" applyFont="1" applyBorder="1" applyAlignment="1">
      <alignment horizontal="right" vertical="center" wrapText="1" indent="1"/>
    </xf>
    <xf numFmtId="0" fontId="6" fillId="0" borderId="1" xfId="0" applyFont="1" applyBorder="1" applyAlignment="1">
      <alignment horizontal="right" vertical="center" wrapText="1" indent="1"/>
    </xf>
    <xf numFmtId="0" fontId="2" fillId="0" borderId="2" xfId="0" applyFont="1" applyBorder="1"/>
    <xf numFmtId="0" fontId="5" fillId="0" borderId="1" xfId="0" applyFont="1" applyBorder="1" applyAlignment="1">
      <alignment horizontal="center" vertical="center" wrapText="1"/>
    </xf>
    <xf numFmtId="0" fontId="4" fillId="0" borderId="1" xfId="0" applyFont="1" applyBorder="1" applyAlignment="1">
      <alignment vertical="center"/>
    </xf>
    <xf numFmtId="0" fontId="5" fillId="0" borderId="2" xfId="0" applyFont="1" applyBorder="1"/>
    <xf numFmtId="0" fontId="10" fillId="0" borderId="0" xfId="0" applyFont="1"/>
    <xf numFmtId="0" fontId="4" fillId="0" borderId="0" xfId="0" applyFont="1" applyFill="1" applyBorder="1" applyAlignment="1">
      <alignment horizontal="left" vertical="center"/>
    </xf>
    <xf numFmtId="0" fontId="5" fillId="0" borderId="2" xfId="0" applyFont="1" applyFill="1" applyBorder="1" applyAlignment="1">
      <alignment horizontal="left" vertical="center" wrapText="1"/>
    </xf>
    <xf numFmtId="0" fontId="6" fillId="0" borderId="0" xfId="0" applyFont="1"/>
    <xf numFmtId="3" fontId="4" fillId="0" borderId="1" xfId="0" applyNumberFormat="1" applyFont="1" applyBorder="1" applyAlignment="1">
      <alignment horizontal="right" indent="1"/>
    </xf>
    <xf numFmtId="0" fontId="11" fillId="0" borderId="0" xfId="0" applyFont="1"/>
    <xf numFmtId="0" fontId="4" fillId="0" borderId="1" xfId="0" applyFont="1" applyBorder="1" applyAlignment="1">
      <alignment horizontal="center"/>
    </xf>
    <xf numFmtId="0" fontId="4" fillId="0" borderId="0" xfId="0" applyFont="1" applyAlignment="1">
      <alignment horizontal="left" wrapText="1"/>
    </xf>
    <xf numFmtId="0" fontId="4" fillId="0" borderId="3"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D0D0CE"/>
      <color rgb="FF78BE20"/>
      <color rgb="FF0057B8"/>
      <color rgb="FF00A9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7B8"/>
  </sheetPr>
  <dimension ref="C1:F20"/>
  <sheetViews>
    <sheetView tabSelected="1" workbookViewId="0"/>
  </sheetViews>
  <sheetFormatPr defaultRowHeight="15" x14ac:dyDescent="0.25"/>
  <cols>
    <col min="1" max="2" width="2.7109375" customWidth="1"/>
    <col min="3" max="3" width="25.28515625" customWidth="1"/>
    <col min="4" max="6" width="16.7109375" customWidth="1"/>
    <col min="7" max="8" width="2.7109375" customWidth="1"/>
  </cols>
  <sheetData>
    <row r="1" spans="3:6" x14ac:dyDescent="0.25">
      <c r="C1" s="20"/>
    </row>
    <row r="3" spans="3:6" x14ac:dyDescent="0.25">
      <c r="C3" s="7" t="s">
        <v>36</v>
      </c>
      <c r="D3" s="9"/>
      <c r="E3" s="9"/>
      <c r="F3" s="9"/>
    </row>
    <row r="4" spans="3:6" x14ac:dyDescent="0.25">
      <c r="C4" s="12" t="s">
        <v>0</v>
      </c>
      <c r="D4" s="2">
        <v>2017</v>
      </c>
      <c r="E4" s="2">
        <v>2018</v>
      </c>
      <c r="F4" s="2">
        <v>2019</v>
      </c>
    </row>
    <row r="5" spans="3:6" ht="25.5" customHeight="1" x14ac:dyDescent="0.25">
      <c r="C5" s="13" t="s">
        <v>4</v>
      </c>
      <c r="D5" s="14">
        <f>MAX(INDEX(DemandCalculation!$F$5:$F$11,MATCH(WholesaleSupply!$C5,DemandCalculation!$C$5:$C$11,0),1)-INDEX(SupplyEstimates!$E$5:$G$11,MATCH(WholesaleSupply!$C5,SupplyEstimates!$C$5:$C$11,0),MATCH(WholesaleSupply!D$4,SupplyEstimates!$E$4:$G$4,0)),0)</f>
        <v>0</v>
      </c>
      <c r="E5" s="14">
        <f>MAX(INDEX(DemandCalculation!$F$5:$F$11,MATCH(WholesaleSupply!$C5,DemandCalculation!$C$5:$C$11,0),1)-INDEX(SupplyEstimates!$E$5:$G$11,MATCH(WholesaleSupply!$C5,SupplyEstimates!$C$5:$C$11,0),MATCH(WholesaleSupply!E$4,SupplyEstimates!$E$4:$G$4,0)),0)</f>
        <v>0</v>
      </c>
      <c r="F5" s="14">
        <f>MAX(INDEX(DemandCalculation!$F$5:$F$11,MATCH(WholesaleSupply!$C5,DemandCalculation!$C$5:$C$11,0),1)-INDEX(SupplyEstimates!$E$5:$G$11,MATCH(WholesaleSupply!$C5,SupplyEstimates!$C$5:$C$11,0),MATCH(WholesaleSupply!F$4,SupplyEstimates!$E$4:$G$4,0)),0)</f>
        <v>0</v>
      </c>
    </row>
    <row r="6" spans="3:6" ht="25.5" customHeight="1" x14ac:dyDescent="0.25">
      <c r="C6" s="13" t="s">
        <v>6</v>
      </c>
      <c r="D6" s="14">
        <f>MAX(INDEX(DemandCalculation!$F$5:$F$11,MATCH(WholesaleSupply!$C6,DemandCalculation!$C$5:$C$11,0),1)-INDEX(SupplyEstimates!$E$5:$G$11,MATCH(WholesaleSupply!$C6,SupplyEstimates!$C$5:$C$11,0),MATCH(WholesaleSupply!D$4,SupplyEstimates!$E$4:$G$4,0)),0)</f>
        <v>0</v>
      </c>
      <c r="E6" s="14">
        <f>MAX(INDEX(DemandCalculation!$F$5:$F$11,MATCH(WholesaleSupply!$C6,DemandCalculation!$C$5:$C$11,0),1)-INDEX(SupplyEstimates!$E$5:$G$11,MATCH(WholesaleSupply!$C6,SupplyEstimates!$C$5:$C$11,0),MATCH(WholesaleSupply!E$4,SupplyEstimates!$E$4:$G$4,0)),0)</f>
        <v>1009</v>
      </c>
      <c r="F6" s="14">
        <f>MAX(INDEX(DemandCalculation!$F$5:$F$11,MATCH(WholesaleSupply!$C6,DemandCalculation!$C$5:$C$11,0),1)-INDEX(SupplyEstimates!$E$5:$G$11,MATCH(WholesaleSupply!$C6,SupplyEstimates!$C$5:$C$11,0),MATCH(WholesaleSupply!F$4,SupplyEstimates!$E$4:$G$4,0)),0)</f>
        <v>1252</v>
      </c>
    </row>
    <row r="7" spans="3:6" ht="25.5" customHeight="1" x14ac:dyDescent="0.25">
      <c r="C7" s="13" t="s">
        <v>10</v>
      </c>
      <c r="D7" s="14">
        <f>MAX(INDEX(DemandCalculation!$F$5:$F$11,MATCH(WholesaleSupply!$C7,DemandCalculation!$C$5:$C$11,0),1)-INDEX(SupplyEstimates!$E$5:$G$11,MATCH(WholesaleSupply!$C7,SupplyEstimates!$C$5:$C$11,0),MATCH(WholesaleSupply!D$4,SupplyEstimates!$E$4:$G$4,0)),0)</f>
        <v>1420</v>
      </c>
      <c r="E7" s="14">
        <f>MAX(INDEX(DemandCalculation!$F$5:$F$11,MATCH(WholesaleSupply!$C7,DemandCalculation!$C$5:$C$11,0),1)-INDEX(SupplyEstimates!$E$5:$G$11,MATCH(WholesaleSupply!$C7,SupplyEstimates!$C$5:$C$11,0),MATCH(WholesaleSupply!E$4,SupplyEstimates!$E$4:$G$4,0)),0)</f>
        <v>1380</v>
      </c>
      <c r="F7" s="14">
        <f>MAX(INDEX(DemandCalculation!$F$5:$F$11,MATCH(WholesaleSupply!$C7,DemandCalculation!$C$5:$C$11,0),1)-INDEX(SupplyEstimates!$E$5:$G$11,MATCH(WholesaleSupply!$C7,SupplyEstimates!$C$5:$C$11,0),MATCH(WholesaleSupply!F$4,SupplyEstimates!$E$4:$G$4,0)),0)</f>
        <v>1234</v>
      </c>
    </row>
    <row r="8" spans="3:6" ht="25.5" customHeight="1" x14ac:dyDescent="0.25">
      <c r="C8" s="13" t="s">
        <v>1</v>
      </c>
      <c r="D8" s="14">
        <f>MAX(INDEX(DemandCalculation!$F$5:$F$11,MATCH(WholesaleSupply!$C8,DemandCalculation!$C$5:$C$11,0),1)-INDEX(SupplyEstimates!$E$5:$G$11,MATCH(WholesaleSupply!$C8,SupplyEstimates!$C$5:$C$11,0),MATCH(WholesaleSupply!D$4,SupplyEstimates!$E$4:$G$4,0)),0)</f>
        <v>435</v>
      </c>
      <c r="E8" s="14">
        <f>MAX(INDEX(DemandCalculation!$F$5:$F$11,MATCH(WholesaleSupply!$C8,DemandCalculation!$C$5:$C$11,0),1)-INDEX(SupplyEstimates!$E$5:$G$11,MATCH(WholesaleSupply!$C8,SupplyEstimates!$C$5:$C$11,0),MATCH(WholesaleSupply!E$4,SupplyEstimates!$E$4:$G$4,0)),0)</f>
        <v>373</v>
      </c>
      <c r="F8" s="14">
        <f>MAX(INDEX(DemandCalculation!$F$5:$F$11,MATCH(WholesaleSupply!$C8,DemandCalculation!$C$5:$C$11,0),1)-INDEX(SupplyEstimates!$E$5:$G$11,MATCH(WholesaleSupply!$C8,SupplyEstimates!$C$5:$C$11,0),MATCH(WholesaleSupply!F$4,SupplyEstimates!$E$4:$G$4,0)),0)</f>
        <v>343</v>
      </c>
    </row>
    <row r="9" spans="3:6" ht="25.5" customHeight="1" x14ac:dyDescent="0.25">
      <c r="C9" s="13" t="s">
        <v>3</v>
      </c>
      <c r="D9" s="14">
        <f>MAX(INDEX(DemandCalculation!$F$5:$F$11,MATCH(WholesaleSupply!$C9,DemandCalculation!$C$5:$C$11,0),1)-INDEX(SupplyEstimates!$E$5:$G$11,MATCH(WholesaleSupply!$C9,SupplyEstimates!$C$5:$C$11,0),MATCH(WholesaleSupply!D$4,SupplyEstimates!$E$4:$G$4,0)),0)</f>
        <v>1801</v>
      </c>
      <c r="E9" s="14">
        <f>MAX(INDEX(DemandCalculation!$F$5:$F$11,MATCH(WholesaleSupply!$C9,DemandCalculation!$C$5:$C$11,0),1)-INDEX(SupplyEstimates!$E$5:$G$11,MATCH(WholesaleSupply!$C9,SupplyEstimates!$C$5:$C$11,0),MATCH(WholesaleSupply!E$4,SupplyEstimates!$E$4:$G$4,0)),0)</f>
        <v>1849</v>
      </c>
      <c r="F9" s="14">
        <f>MAX(INDEX(DemandCalculation!$F$5:$F$11,MATCH(WholesaleSupply!$C9,DemandCalculation!$C$5:$C$11,0),1)-INDEX(SupplyEstimates!$E$5:$G$11,MATCH(WholesaleSupply!$C9,SupplyEstimates!$C$5:$C$11,0),MATCH(WholesaleSupply!F$4,SupplyEstimates!$E$4:$G$4,0)),0)</f>
        <v>1951</v>
      </c>
    </row>
    <row r="10" spans="3:6" ht="25.5" customHeight="1" x14ac:dyDescent="0.25">
      <c r="C10" s="13" t="s">
        <v>5</v>
      </c>
      <c r="D10" s="14">
        <f>MAX(INDEX(DemandCalculation!$F$5:$F$11,MATCH(WholesaleSupply!$C10,DemandCalculation!$C$5:$C$11,0),1)-INDEX(SupplyEstimates!$E$5:$G$11,MATCH(WholesaleSupply!$C10,SupplyEstimates!$C$5:$C$11,0),MATCH(WholesaleSupply!D$4,SupplyEstimates!$E$4:$G$4,0)),0)</f>
        <v>26784</v>
      </c>
      <c r="E10" s="14">
        <f>MAX(INDEX(DemandCalculation!$F$5:$F$11,MATCH(WholesaleSupply!$C10,DemandCalculation!$C$5:$C$11,0),1)-INDEX(SupplyEstimates!$E$5:$G$11,MATCH(WholesaleSupply!$C10,SupplyEstimates!$C$5:$C$11,0),MATCH(WholesaleSupply!E$4,SupplyEstimates!$E$4:$G$4,0)),0)</f>
        <v>27696</v>
      </c>
      <c r="F10" s="14">
        <f>MAX(INDEX(DemandCalculation!$F$5:$F$11,MATCH(WholesaleSupply!$C10,DemandCalculation!$C$5:$C$11,0),1)-INDEX(SupplyEstimates!$E$5:$G$11,MATCH(WholesaleSupply!$C10,SupplyEstimates!$C$5:$C$11,0),MATCH(WholesaleSupply!F$4,SupplyEstimates!$E$4:$G$4,0)),0)</f>
        <v>28609</v>
      </c>
    </row>
    <row r="11" spans="3:6" ht="25.5" customHeight="1" x14ac:dyDescent="0.25">
      <c r="C11" s="13" t="s">
        <v>2</v>
      </c>
      <c r="D11" s="14">
        <f>MAX(INDEX(DemandCalculation!$F$5:$F$11,MATCH(WholesaleSupply!$C11,DemandCalculation!$C$5:$C$11,0),1)-INDEX(SupplyEstimates!$E$5:$G$11,MATCH(WholesaleSupply!$C11,SupplyEstimates!$C$5:$C$11,0),MATCH(WholesaleSupply!D$4,SupplyEstimates!$E$4:$G$4,0)),0)</f>
        <v>0</v>
      </c>
      <c r="E11" s="14">
        <f>MAX(INDEX(DemandCalculation!$F$5:$F$11,MATCH(WholesaleSupply!$C11,DemandCalculation!$C$5:$C$11,0),1)-INDEX(SupplyEstimates!$E$5:$G$11,MATCH(WholesaleSupply!$C11,SupplyEstimates!$C$5:$C$11,0),MATCH(WholesaleSupply!E$4,SupplyEstimates!$E$4:$G$4,0)),0)</f>
        <v>0</v>
      </c>
      <c r="F11" s="14">
        <f>MAX(INDEX(DemandCalculation!$F$5:$F$11,MATCH(WholesaleSupply!$C11,DemandCalculation!$C$5:$C$11,0),1)-INDEX(SupplyEstimates!$E$5:$G$11,MATCH(WholesaleSupply!$C11,SupplyEstimates!$C$5:$C$11,0),MATCH(WholesaleSupply!F$4,SupplyEstimates!$E$4:$G$4,0)),0)</f>
        <v>0</v>
      </c>
    </row>
    <row r="12" spans="3:6" x14ac:dyDescent="0.25">
      <c r="C12" s="5"/>
      <c r="D12" s="5"/>
      <c r="E12" s="5"/>
      <c r="F12" s="5"/>
    </row>
    <row r="13" spans="3:6" x14ac:dyDescent="0.25">
      <c r="C13" s="15" t="s">
        <v>11</v>
      </c>
      <c r="D13" s="14">
        <f>SUM(D5:D11)</f>
        <v>30440</v>
      </c>
      <c r="E13" s="14">
        <f t="shared" ref="E13:F13" si="0">SUM(E5:E11)</f>
        <v>32307</v>
      </c>
      <c r="F13" s="14">
        <f t="shared" si="0"/>
        <v>33389</v>
      </c>
    </row>
    <row r="15" spans="3:6" x14ac:dyDescent="0.25">
      <c r="C15" s="16" t="s">
        <v>9</v>
      </c>
      <c r="D15" s="10"/>
      <c r="E15" s="10"/>
      <c r="F15" s="10"/>
    </row>
    <row r="16" spans="3:6" x14ac:dyDescent="0.25">
      <c r="C16" s="1" t="s">
        <v>27</v>
      </c>
    </row>
    <row r="17" spans="3:3" x14ac:dyDescent="0.25">
      <c r="C17" s="1" t="s">
        <v>28</v>
      </c>
    </row>
    <row r="18" spans="3:3" x14ac:dyDescent="0.25">
      <c r="C18" s="1" t="s">
        <v>29</v>
      </c>
    </row>
    <row r="19" spans="3:3" x14ac:dyDescent="0.25">
      <c r="C19" s="1" t="s">
        <v>30</v>
      </c>
    </row>
    <row r="20" spans="3:3" x14ac:dyDescent="0.25">
      <c r="C20" s="1"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E0"/>
  </sheetPr>
  <dimension ref="C1:G17"/>
  <sheetViews>
    <sheetView workbookViewId="0">
      <selection activeCell="G22" sqref="G22"/>
    </sheetView>
  </sheetViews>
  <sheetFormatPr defaultRowHeight="15" x14ac:dyDescent="0.25"/>
  <cols>
    <col min="1" max="2" width="2.7109375" customWidth="1"/>
    <col min="3" max="3" width="26.28515625" customWidth="1"/>
    <col min="4" max="5" width="10.7109375" customWidth="1"/>
    <col min="6" max="6" width="13" customWidth="1"/>
    <col min="7" max="7" width="32" customWidth="1"/>
    <col min="8" max="9" width="2.7109375" customWidth="1"/>
  </cols>
  <sheetData>
    <row r="1" spans="3:7" x14ac:dyDescent="0.25">
      <c r="C1" s="20"/>
    </row>
    <row r="3" spans="3:7" x14ac:dyDescent="0.25">
      <c r="C3" s="7" t="s">
        <v>8</v>
      </c>
      <c r="D3" s="8"/>
      <c r="E3" s="8"/>
      <c r="F3" s="8"/>
      <c r="G3" s="9"/>
    </row>
    <row r="4" spans="3:7" ht="15.75" x14ac:dyDescent="0.25">
      <c r="C4" s="2" t="s">
        <v>45</v>
      </c>
      <c r="D4" s="2">
        <v>2013</v>
      </c>
      <c r="E4" s="2">
        <v>2014</v>
      </c>
      <c r="F4" s="2" t="s">
        <v>13</v>
      </c>
      <c r="G4" s="2" t="s">
        <v>7</v>
      </c>
    </row>
    <row r="5" spans="3:7" ht="38.25" x14ac:dyDescent="0.25">
      <c r="C5" s="3" t="s">
        <v>4</v>
      </c>
      <c r="D5" s="4">
        <v>4539</v>
      </c>
      <c r="E5" s="4">
        <v>4376</v>
      </c>
      <c r="F5" s="4">
        <f>ROUND(AVERAGE(D5:E5),0)</f>
        <v>4458</v>
      </c>
      <c r="G5" s="3" t="s">
        <v>42</v>
      </c>
    </row>
    <row r="6" spans="3:7" ht="25.5" x14ac:dyDescent="0.25">
      <c r="C6" s="3" t="s">
        <v>6</v>
      </c>
      <c r="D6" s="4">
        <v>8994</v>
      </c>
      <c r="E6" s="4">
        <v>8083</v>
      </c>
      <c r="F6" s="4">
        <f t="shared" ref="F6:F11" si="0">ROUND(AVERAGE(D6:E6),0)</f>
        <v>8539</v>
      </c>
      <c r="G6" s="3" t="s">
        <v>37</v>
      </c>
    </row>
    <row r="7" spans="3:7" ht="25.5" x14ac:dyDescent="0.25">
      <c r="C7" s="3" t="s">
        <v>10</v>
      </c>
      <c r="D7" s="4">
        <v>2414</v>
      </c>
      <c r="E7" s="4">
        <v>2310</v>
      </c>
      <c r="F7" s="4">
        <f t="shared" si="0"/>
        <v>2362</v>
      </c>
      <c r="G7" s="3" t="s">
        <v>38</v>
      </c>
    </row>
    <row r="8" spans="3:7" ht="38.25" x14ac:dyDescent="0.25">
      <c r="C8" s="3" t="s">
        <v>1</v>
      </c>
      <c r="D8" s="4">
        <v>1253</v>
      </c>
      <c r="E8" s="4">
        <v>1232</v>
      </c>
      <c r="F8" s="4">
        <f t="shared" si="0"/>
        <v>1243</v>
      </c>
      <c r="G8" s="3" t="s">
        <v>40</v>
      </c>
    </row>
    <row r="9" spans="3:7" ht="51" x14ac:dyDescent="0.25">
      <c r="C9" s="3" t="s">
        <v>3</v>
      </c>
      <c r="D9" s="4">
        <v>2620</v>
      </c>
      <c r="E9" s="4">
        <v>2599</v>
      </c>
      <c r="F9" s="4">
        <f t="shared" si="0"/>
        <v>2610</v>
      </c>
      <c r="G9" s="3" t="s">
        <v>41</v>
      </c>
    </row>
    <row r="10" spans="3:7" ht="25.5" x14ac:dyDescent="0.25">
      <c r="C10" s="3" t="s">
        <v>5</v>
      </c>
      <c r="D10" s="4">
        <v>39456</v>
      </c>
      <c r="E10" s="4">
        <v>40878</v>
      </c>
      <c r="F10" s="4">
        <f t="shared" si="0"/>
        <v>40167</v>
      </c>
      <c r="G10" s="3" t="s">
        <v>39</v>
      </c>
    </row>
    <row r="11" spans="3:7" ht="38.25" x14ac:dyDescent="0.25">
      <c r="C11" s="3" t="s">
        <v>2</v>
      </c>
      <c r="D11" s="4">
        <v>2964</v>
      </c>
      <c r="E11" s="4">
        <v>2824</v>
      </c>
      <c r="F11" s="4">
        <f t="shared" si="0"/>
        <v>2894</v>
      </c>
      <c r="G11" s="3" t="s">
        <v>43</v>
      </c>
    </row>
    <row r="12" spans="3:7" x14ac:dyDescent="0.25">
      <c r="C12" s="5"/>
      <c r="D12" s="5"/>
      <c r="E12" s="5"/>
      <c r="F12" s="5"/>
      <c r="G12" s="5"/>
    </row>
    <row r="13" spans="3:7" x14ac:dyDescent="0.25">
      <c r="C13" s="5"/>
      <c r="D13" s="4"/>
      <c r="E13" s="6" t="s">
        <v>12</v>
      </c>
      <c r="F13" s="4">
        <f>SUM(F5:F11)</f>
        <v>62273</v>
      </c>
      <c r="G13" s="5"/>
    </row>
    <row r="15" spans="3:7" x14ac:dyDescent="0.25">
      <c r="C15" s="19" t="s">
        <v>9</v>
      </c>
      <c r="D15" s="10"/>
      <c r="E15" s="10"/>
      <c r="F15" s="10"/>
      <c r="G15" s="10"/>
    </row>
    <row r="16" spans="3:7" x14ac:dyDescent="0.25">
      <c r="C16" s="1" t="s">
        <v>14</v>
      </c>
    </row>
    <row r="17" spans="3:3" x14ac:dyDescent="0.25">
      <c r="C17" s="1" t="s">
        <v>46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BE20"/>
  </sheetPr>
  <dimension ref="C1:J18"/>
  <sheetViews>
    <sheetView workbookViewId="0"/>
  </sheetViews>
  <sheetFormatPr defaultRowHeight="15" x14ac:dyDescent="0.25"/>
  <cols>
    <col min="1" max="2" width="2.7109375" customWidth="1"/>
    <col min="3" max="3" width="25.28515625" customWidth="1"/>
    <col min="4" max="4" width="12.5703125" customWidth="1"/>
    <col min="5" max="8" width="14.7109375" customWidth="1"/>
    <col min="9" max="9" width="21.85546875" customWidth="1"/>
    <col min="10" max="10" width="24.42578125" customWidth="1"/>
    <col min="11" max="12" width="2.7109375" customWidth="1"/>
  </cols>
  <sheetData>
    <row r="1" spans="3:10" x14ac:dyDescent="0.25">
      <c r="C1" s="20"/>
    </row>
    <row r="3" spans="3:10" x14ac:dyDescent="0.25">
      <c r="C3" s="7" t="s">
        <v>15</v>
      </c>
      <c r="D3" s="7"/>
      <c r="E3" s="11"/>
      <c r="F3" s="11"/>
      <c r="G3" s="11"/>
      <c r="H3" s="11"/>
      <c r="I3" s="11"/>
      <c r="J3" s="11"/>
    </row>
    <row r="4" spans="3:10" ht="25.5" x14ac:dyDescent="0.25">
      <c r="C4" s="12" t="s">
        <v>0</v>
      </c>
      <c r="D4" s="17" t="s">
        <v>21</v>
      </c>
      <c r="E4" s="17">
        <v>2017</v>
      </c>
      <c r="F4" s="17">
        <v>2018</v>
      </c>
      <c r="G4" s="17">
        <v>2019</v>
      </c>
      <c r="H4" s="17" t="s">
        <v>18</v>
      </c>
      <c r="I4" s="17" t="s">
        <v>16</v>
      </c>
      <c r="J4" s="17" t="s">
        <v>9</v>
      </c>
    </row>
    <row r="5" spans="3:10" ht="25.5" customHeight="1" x14ac:dyDescent="0.25">
      <c r="C5" s="13" t="s">
        <v>4</v>
      </c>
      <c r="D5" s="14">
        <f>INDEX(DemandCalculation!$F$5:$F$11,MATCH(SupplyEstimates!$C5,DemandCalculation!$C$5:$C$11,0),1)</f>
        <v>4458</v>
      </c>
      <c r="E5" s="14">
        <f>$D$5</f>
        <v>4458</v>
      </c>
      <c r="F5" s="14">
        <f t="shared" ref="F5:G5" si="0">$D$5</f>
        <v>4458</v>
      </c>
      <c r="G5" s="14">
        <f t="shared" si="0"/>
        <v>4458</v>
      </c>
      <c r="H5" s="18" t="s">
        <v>19</v>
      </c>
      <c r="I5" s="3" t="s">
        <v>22</v>
      </c>
      <c r="J5" s="3" t="s">
        <v>20</v>
      </c>
    </row>
    <row r="6" spans="3:10" ht="25.5" customHeight="1" x14ac:dyDescent="0.25">
      <c r="C6" s="13" t="s">
        <v>6</v>
      </c>
      <c r="D6" s="14">
        <f>INDEX(DemandCalculation!$F$5:$F$11,MATCH(SupplyEstimates!$C6,DemandCalculation!$C$5:$C$11,0),1)</f>
        <v>8539</v>
      </c>
      <c r="E6" s="14">
        <v>8686</v>
      </c>
      <c r="F6" s="14">
        <v>7530</v>
      </c>
      <c r="G6" s="14">
        <v>7287</v>
      </c>
      <c r="H6" s="18" t="s">
        <v>19</v>
      </c>
      <c r="I6" s="3" t="s">
        <v>24</v>
      </c>
      <c r="J6" s="3" t="s">
        <v>20</v>
      </c>
    </row>
    <row r="7" spans="3:10" ht="25.5" customHeight="1" x14ac:dyDescent="0.25">
      <c r="C7" s="13" t="s">
        <v>10</v>
      </c>
      <c r="D7" s="14">
        <f>INDEX(DemandCalculation!$F$5:$F$11,MATCH(SupplyEstimates!$C7,DemandCalculation!$C$5:$C$11,0),1)</f>
        <v>2362</v>
      </c>
      <c r="E7" s="14">
        <v>942</v>
      </c>
      <c r="F7" s="14">
        <v>982</v>
      </c>
      <c r="G7" s="14">
        <v>1128</v>
      </c>
      <c r="H7" s="18" t="s">
        <v>19</v>
      </c>
      <c r="I7" s="3" t="s">
        <v>23</v>
      </c>
      <c r="J7" s="18"/>
    </row>
    <row r="8" spans="3:10" ht="25.5" customHeight="1" x14ac:dyDescent="0.25">
      <c r="C8" s="13" t="s">
        <v>1</v>
      </c>
      <c r="D8" s="14">
        <f>INDEX(DemandCalculation!$F$5:$F$11,MATCH(SupplyEstimates!$C8,DemandCalculation!$C$5:$C$11,0),1)</f>
        <v>1243</v>
      </c>
      <c r="E8" s="14">
        <v>808</v>
      </c>
      <c r="F8" s="14">
        <v>870</v>
      </c>
      <c r="G8" s="14">
        <v>900</v>
      </c>
      <c r="H8" s="18" t="s">
        <v>19</v>
      </c>
      <c r="I8" s="3" t="s">
        <v>17</v>
      </c>
      <c r="J8" s="18"/>
    </row>
    <row r="9" spans="3:10" ht="25.5" customHeight="1" x14ac:dyDescent="0.25">
      <c r="C9" s="13" t="s">
        <v>3</v>
      </c>
      <c r="D9" s="14">
        <f>INDEX(DemandCalculation!$F$5:$F$11,MATCH(SupplyEstimates!$C9,DemandCalculation!$C$5:$C$11,0),1)</f>
        <v>2610</v>
      </c>
      <c r="E9" s="14">
        <v>809</v>
      </c>
      <c r="F9" s="14">
        <v>761</v>
      </c>
      <c r="G9" s="14">
        <v>659</v>
      </c>
      <c r="H9" s="18" t="s">
        <v>19</v>
      </c>
      <c r="I9" s="3" t="s">
        <v>26</v>
      </c>
      <c r="J9" s="18"/>
    </row>
    <row r="10" spans="3:10" ht="25.5" customHeight="1" x14ac:dyDescent="0.25">
      <c r="C10" s="13" t="s">
        <v>5</v>
      </c>
      <c r="D10" s="14">
        <f>INDEX(DemandCalculation!$F$5:$F$11,MATCH(SupplyEstimates!$C10,DemandCalculation!$C$5:$C$11,0),1)</f>
        <v>40167</v>
      </c>
      <c r="E10" s="14">
        <v>13383</v>
      </c>
      <c r="F10" s="14">
        <v>12471</v>
      </c>
      <c r="G10" s="14">
        <v>11558</v>
      </c>
      <c r="H10" s="18" t="s">
        <v>19</v>
      </c>
      <c r="I10" s="3" t="s">
        <v>25</v>
      </c>
      <c r="J10" s="18"/>
    </row>
    <row r="11" spans="3:10" ht="25.5" customHeight="1" x14ac:dyDescent="0.25">
      <c r="C11" s="13" t="s">
        <v>2</v>
      </c>
      <c r="D11" s="14">
        <f>INDEX(DemandCalculation!$F$5:$F$11,MATCH(SupplyEstimates!$C11,DemandCalculation!$C$5:$C$11,0),1)</f>
        <v>2894</v>
      </c>
      <c r="E11" s="14">
        <f>$D$11</f>
        <v>2894</v>
      </c>
      <c r="F11" s="14">
        <f t="shared" ref="F11:G11" si="1">$D$11</f>
        <v>2894</v>
      </c>
      <c r="G11" s="14">
        <f t="shared" si="1"/>
        <v>2894</v>
      </c>
      <c r="H11" s="18" t="s">
        <v>19</v>
      </c>
      <c r="I11" s="3" t="s">
        <v>22</v>
      </c>
      <c r="J11" s="3" t="s">
        <v>20</v>
      </c>
    </row>
    <row r="13" spans="3:10" x14ac:dyDescent="0.25">
      <c r="C13" s="22" t="s">
        <v>9</v>
      </c>
      <c r="D13" s="10"/>
      <c r="E13" s="10"/>
      <c r="F13" s="10"/>
      <c r="G13" s="10"/>
      <c r="H13" s="10"/>
      <c r="I13" s="10"/>
      <c r="J13" s="10"/>
    </row>
    <row r="14" spans="3:10" x14ac:dyDescent="0.25">
      <c r="C14" s="21" t="s">
        <v>32</v>
      </c>
    </row>
    <row r="15" spans="3:10" x14ac:dyDescent="0.25">
      <c r="C15" s="21" t="s">
        <v>33</v>
      </c>
    </row>
    <row r="16" spans="3:10" x14ac:dyDescent="0.25">
      <c r="C16" s="21" t="s">
        <v>34</v>
      </c>
    </row>
    <row r="17" spans="3:3" x14ac:dyDescent="0.25">
      <c r="C17" s="21" t="s">
        <v>31</v>
      </c>
    </row>
    <row r="18" spans="3:3" x14ac:dyDescent="0.25">
      <c r="C18" s="21" t="s">
        <v>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D0CE"/>
  </sheetPr>
  <dimension ref="C1:F9"/>
  <sheetViews>
    <sheetView workbookViewId="0">
      <selection activeCell="C3" sqref="C3:F3"/>
    </sheetView>
  </sheetViews>
  <sheetFormatPr defaultRowHeight="15" x14ac:dyDescent="0.25"/>
  <cols>
    <col min="1" max="2" width="2.7109375" customWidth="1"/>
    <col min="3" max="3" width="25.28515625" customWidth="1"/>
    <col min="4" max="6" width="16.7109375" customWidth="1"/>
  </cols>
  <sheetData>
    <row r="1" spans="3:6" ht="15.75" x14ac:dyDescent="0.25">
      <c r="C1" s="25" t="s">
        <v>49</v>
      </c>
    </row>
    <row r="3" spans="3:6" x14ac:dyDescent="0.25">
      <c r="C3" s="7" t="s">
        <v>47</v>
      </c>
      <c r="D3" s="9"/>
      <c r="E3" s="9"/>
      <c r="F3" s="9"/>
    </row>
    <row r="4" spans="3:6" x14ac:dyDescent="0.25">
      <c r="C4" s="12" t="s">
        <v>0</v>
      </c>
      <c r="D4" s="2">
        <v>2017</v>
      </c>
      <c r="E4" s="2">
        <v>2018</v>
      </c>
      <c r="F4" s="2">
        <v>2019</v>
      </c>
    </row>
    <row r="5" spans="3:6" ht="25.5" x14ac:dyDescent="0.25">
      <c r="C5" s="13" t="s">
        <v>6</v>
      </c>
      <c r="D5" s="14">
        <v>3509</v>
      </c>
      <c r="E5" s="14">
        <v>2500</v>
      </c>
      <c r="F5" s="14">
        <v>2257</v>
      </c>
    </row>
    <row r="7" spans="3:6" x14ac:dyDescent="0.25">
      <c r="C7" s="23" t="s">
        <v>48</v>
      </c>
      <c r="D7" s="24">
        <f>D5+WholesaleSupply!D6</f>
        <v>3509</v>
      </c>
      <c r="E7" s="24">
        <f>E5+WholesaleSupply!E6</f>
        <v>3509</v>
      </c>
      <c r="F7" s="24">
        <f>F5+WholesaleSupply!F6</f>
        <v>3509</v>
      </c>
    </row>
    <row r="9" spans="3:6" ht="54" customHeight="1" x14ac:dyDescent="0.25">
      <c r="C9" s="27" t="s">
        <v>54</v>
      </c>
      <c r="D9" s="27"/>
      <c r="E9" s="27"/>
      <c r="F9" s="27"/>
    </row>
  </sheetData>
  <mergeCells count="1">
    <mergeCell ref="C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0D0CE"/>
  </sheetPr>
  <dimension ref="C3:G12"/>
  <sheetViews>
    <sheetView workbookViewId="0">
      <selection activeCell="M11" sqref="M11"/>
    </sheetView>
  </sheetViews>
  <sheetFormatPr defaultRowHeight="15" x14ac:dyDescent="0.25"/>
  <cols>
    <col min="1" max="2" width="2.7109375" customWidth="1"/>
    <col min="4" max="7" width="10.7109375" customWidth="1"/>
    <col min="8" max="9" width="2.7109375" customWidth="1"/>
  </cols>
  <sheetData>
    <row r="3" spans="3:7" x14ac:dyDescent="0.25">
      <c r="C3" s="7" t="s">
        <v>55</v>
      </c>
      <c r="D3" s="9"/>
      <c r="E3" s="9"/>
      <c r="F3" s="9"/>
      <c r="G3" s="9"/>
    </row>
    <row r="4" spans="3:7" x14ac:dyDescent="0.25">
      <c r="C4" s="5"/>
      <c r="D4" s="2" t="s">
        <v>50</v>
      </c>
      <c r="E4" s="2" t="s">
        <v>51</v>
      </c>
      <c r="F4" s="2" t="s">
        <v>52</v>
      </c>
      <c r="G4" s="2" t="s">
        <v>53</v>
      </c>
    </row>
    <row r="5" spans="3:7" x14ac:dyDescent="0.25">
      <c r="C5" s="26">
        <v>2016</v>
      </c>
      <c r="D5" s="24">
        <v>8648.6334887520079</v>
      </c>
      <c r="E5" s="24">
        <v>8757.5193116418177</v>
      </c>
      <c r="F5" s="24">
        <v>5199.0881176096618</v>
      </c>
      <c r="G5" s="24">
        <v>3382.8225248883546</v>
      </c>
    </row>
    <row r="6" spans="3:7" x14ac:dyDescent="0.25">
      <c r="C6" s="26">
        <v>2017</v>
      </c>
      <c r="D6" s="24">
        <v>8043.2291445393676</v>
      </c>
      <c r="E6" s="24">
        <v>8144.49295982689</v>
      </c>
      <c r="F6" s="24">
        <v>4898.1519493769856</v>
      </c>
      <c r="G6" s="24">
        <v>3209.0249481461692</v>
      </c>
    </row>
    <row r="7" spans="3:7" x14ac:dyDescent="0.25">
      <c r="C7" s="26">
        <v>2018</v>
      </c>
      <c r="D7" s="24">
        <v>7470.2582887662356</v>
      </c>
      <c r="E7" s="24">
        <v>7563.2481083247922</v>
      </c>
      <c r="F7" s="24">
        <v>4613.0187488060428</v>
      </c>
      <c r="G7" s="24">
        <v>3044.3386455031959</v>
      </c>
    </row>
    <row r="8" spans="3:7" x14ac:dyDescent="0.25">
      <c r="C8" s="26">
        <v>2019</v>
      </c>
      <c r="D8" s="24">
        <v>7303.4060623954338</v>
      </c>
      <c r="E8" s="24">
        <v>7433.7640324115082</v>
      </c>
      <c r="F8" s="24">
        <v>4541.9597808614635</v>
      </c>
      <c r="G8" s="24">
        <v>3003.8701243315945</v>
      </c>
    </row>
    <row r="10" spans="3:7" x14ac:dyDescent="0.25">
      <c r="C10" s="19" t="s">
        <v>9</v>
      </c>
      <c r="D10" s="10"/>
      <c r="E10" s="10"/>
      <c r="F10" s="10"/>
      <c r="G10" s="10"/>
    </row>
    <row r="11" spans="3:7" ht="25.5" customHeight="1" x14ac:dyDescent="0.25">
      <c r="C11" s="28" t="s">
        <v>56</v>
      </c>
      <c r="D11" s="28"/>
      <c r="E11" s="28"/>
      <c r="F11" s="28"/>
      <c r="G11" s="28"/>
    </row>
    <row r="12" spans="3:7" x14ac:dyDescent="0.25">
      <c r="C12" s="1" t="s">
        <v>57</v>
      </c>
    </row>
  </sheetData>
  <mergeCells count="1">
    <mergeCell ref="C11:G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WholesaleSupply</vt:lpstr>
      <vt:lpstr>DemandCalculation</vt:lpstr>
      <vt:lpstr>SupplyEstimates</vt:lpstr>
      <vt:lpstr>GW_Deliveries</vt:lpstr>
      <vt:lpstr>ABPR</vt:lpstr>
    </vt:vector>
  </TitlesOfParts>
  <Company>EMWD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Gordon</dc:creator>
  <cp:lastModifiedBy>Ng, Gordon</cp:lastModifiedBy>
  <dcterms:created xsi:type="dcterms:W3CDTF">2016-06-10T00:33:57Z</dcterms:created>
  <dcterms:modified xsi:type="dcterms:W3CDTF">2016-07-12T23:30:47Z</dcterms:modified>
</cp:coreProperties>
</file>